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ae93bc48ef73124/2_Prévacci/2_Supports_Globaux/Bruit/"/>
    </mc:Choice>
  </mc:AlternateContent>
  <bookViews>
    <workbookView xWindow="-20" yWindow="-20" windowWidth="19250" windowHeight="12060" tabRatio="677" activeTab="1"/>
  </bookViews>
  <sheets>
    <sheet name="Intro" sheetId="1" r:id="rId1"/>
    <sheet name="Expo. partielle" sheetId="8" r:id="rId2"/>
  </sheets>
  <definedNames>
    <definedName name="AA">'Expo. partielle'!$V:$AH</definedName>
  </definedNames>
  <calcPr calcId="171027"/>
</workbook>
</file>

<file path=xl/calcChain.xml><?xml version="1.0" encoding="utf-8"?>
<calcChain xmlns="http://schemas.openxmlformats.org/spreadsheetml/2006/main">
  <c r="Z10" i="8" l="1"/>
  <c r="AA10" i="8" s="1"/>
  <c r="AB10" i="8" s="1"/>
  <c r="Z11" i="8"/>
  <c r="AA11" i="8"/>
  <c r="Z12" i="8"/>
  <c r="AF12" i="8" s="1"/>
  <c r="AD12" i="8" s="1"/>
  <c r="H12" i="8" s="1"/>
  <c r="Z13" i="8"/>
  <c r="AA13" i="8" s="1"/>
  <c r="AB13" i="8" s="1"/>
  <c r="Z14" i="8"/>
  <c r="AA14" i="8" s="1"/>
  <c r="AB14" i="8" s="1"/>
  <c r="Z15" i="8"/>
  <c r="AA15" i="8" s="1"/>
  <c r="AB15" i="8" s="1"/>
  <c r="Z9" i="8"/>
  <c r="AA9" i="8"/>
  <c r="Y9" i="8"/>
  <c r="AE9" i="8" s="1"/>
  <c r="AD9" i="8" s="1"/>
  <c r="Y10" i="8"/>
  <c r="AE10" i="8"/>
  <c r="Y11" i="8"/>
  <c r="AE11" i="8" s="1"/>
  <c r="AD11" i="8" s="1"/>
  <c r="Y12" i="8"/>
  <c r="AE12" i="8"/>
  <c r="Y13" i="8"/>
  <c r="AE13" i="8" s="1"/>
  <c r="AD13" i="8" s="1"/>
  <c r="H13" i="8" s="1"/>
  <c r="Y14" i="8"/>
  <c r="AE14" i="8" s="1"/>
  <c r="Y15" i="8"/>
  <c r="AE15" i="8"/>
  <c r="D16" i="8"/>
  <c r="X20" i="8"/>
  <c r="Y20" i="8"/>
  <c r="Z20" i="8"/>
  <c r="Z21" i="8" s="1"/>
  <c r="J27" i="8" s="1"/>
  <c r="AF13" i="8"/>
  <c r="AF14" i="8"/>
  <c r="AF9" i="8"/>
  <c r="AF10" i="8"/>
  <c r="AD10" i="8"/>
  <c r="AF11" i="8"/>
  <c r="AB9" i="8" l="1"/>
  <c r="H9" i="8" s="1"/>
  <c r="I9" i="8" s="1"/>
  <c r="AB11" i="8"/>
  <c r="H11" i="8" s="1"/>
  <c r="I11" i="8" s="1"/>
  <c r="Y16" i="8"/>
  <c r="AF15" i="8"/>
  <c r="AD15" i="8" s="1"/>
  <c r="H15" i="8" s="1"/>
  <c r="AD14" i="8"/>
  <c r="H14" i="8" s="1"/>
  <c r="J14" i="8" s="1"/>
  <c r="I12" i="8"/>
  <c r="J12" i="8"/>
  <c r="I13" i="8"/>
  <c r="J13" i="8"/>
  <c r="I14" i="8"/>
  <c r="H10" i="8"/>
  <c r="AA12" i="8"/>
  <c r="AB12" i="8" s="1"/>
  <c r="I15" i="8" l="1"/>
  <c r="J15" i="8"/>
  <c r="I10" i="8"/>
  <c r="AB16" i="8"/>
  <c r="D18" i="8" l="1"/>
  <c r="D20" i="8" s="1"/>
  <c r="AC16" i="8"/>
  <c r="AC15" i="8"/>
  <c r="AC14" i="8"/>
  <c r="AC11" i="8"/>
  <c r="J11" i="8" s="1"/>
  <c r="AC10" i="8"/>
  <c r="J10" i="8" s="1"/>
  <c r="AC9" i="8"/>
  <c r="J9" i="8" s="1"/>
  <c r="H16" i="8"/>
  <c r="AC13" i="8"/>
  <c r="AC12" i="8"/>
  <c r="J16" i="8" l="1"/>
  <c r="I16" i="8"/>
</calcChain>
</file>

<file path=xl/sharedStrings.xml><?xml version="1.0" encoding="utf-8"?>
<sst xmlns="http://schemas.openxmlformats.org/spreadsheetml/2006/main" count="91" uniqueCount="87">
  <si>
    <t xml:space="preserve"> dB(A)</t>
  </si>
  <si>
    <t>Vert</t>
  </si>
  <si>
    <t>Rouge</t>
  </si>
  <si>
    <t>Repère</t>
  </si>
  <si>
    <t>Nature de la tâche</t>
  </si>
  <si>
    <t>Durée quotidienne en heures*</t>
  </si>
  <si>
    <t xml:space="preserve">Niveau du bruit dB(A)   </t>
  </si>
  <si>
    <t>Exposition sonore partielle</t>
  </si>
  <si>
    <t>Pa².h</t>
  </si>
  <si>
    <t>%</t>
  </si>
  <si>
    <t xml:space="preserve">Total = </t>
  </si>
  <si>
    <t>Heures</t>
  </si>
  <si>
    <t>Minutes</t>
  </si>
  <si>
    <t>Secondes</t>
  </si>
  <si>
    <t>Orange</t>
  </si>
  <si>
    <t>h</t>
  </si>
  <si>
    <t>Tache</t>
  </si>
  <si>
    <t>durée Ti</t>
  </si>
  <si>
    <t>LaeqTi</t>
  </si>
  <si>
    <t>EaTi</t>
  </si>
  <si>
    <t>E %</t>
  </si>
  <si>
    <t>som</t>
  </si>
  <si>
    <t>dB</t>
  </si>
  <si>
    <t>min</t>
  </si>
  <si>
    <t>sec</t>
  </si>
  <si>
    <t>total s</t>
  </si>
  <si>
    <t xml:space="preserve">Malgré cette précaution, l'utilisateur de cette calculette reste responsable des résultats qu'il fournit. </t>
  </si>
  <si>
    <t xml:space="preserve"> INRS</t>
  </si>
  <si>
    <t>T1</t>
  </si>
  <si>
    <t>Points</t>
  </si>
  <si>
    <t>Observation</t>
  </si>
  <si>
    <t>&lt; 77</t>
  </si>
  <si>
    <t>&gt; 88</t>
  </si>
  <si>
    <t>[77 à 88]</t>
  </si>
  <si>
    <t>Risque quasi certain</t>
  </si>
  <si>
    <t>Valid</t>
  </si>
  <si>
    <t>Dur</t>
  </si>
  <si>
    <t>Leq</t>
  </si>
  <si>
    <t>p0^2 10^(Leq/10)</t>
  </si>
  <si>
    <t>(Version de mai 2013)</t>
  </si>
  <si>
    <t>Décomposer la journée de travail en plusieurs tâches (ou phases d'exposition).</t>
  </si>
  <si>
    <t>Durée en heures (valeur décimale) =</t>
  </si>
  <si>
    <t xml:space="preserve">Durée de travail quotidienne totale (Te) en heures  = </t>
  </si>
  <si>
    <t>Interprétation :</t>
  </si>
  <si>
    <t>Interprétation</t>
  </si>
  <si>
    <t>Quasi-certitude d'absence de risque</t>
  </si>
  <si>
    <t>Pas d'interpétation (besoin de mesures précises)</t>
  </si>
  <si>
    <t>Pour chaque tâche : spécifier une durée en heures (en valeur décimale*) et un niveau de bruit</t>
  </si>
  <si>
    <r>
      <rPr>
        <b/>
        <u/>
        <sz val="12"/>
        <rFont val="Arial"/>
        <family val="2"/>
      </rPr>
      <t>*</t>
    </r>
    <r>
      <rPr>
        <u/>
        <sz val="10"/>
        <rFont val="Arial"/>
        <family val="2"/>
      </rPr>
      <t xml:space="preserve"> Conversion de durées en heures décimales :</t>
    </r>
  </si>
  <si>
    <t>Utilisation :</t>
  </si>
  <si>
    <t>L'INRS ne peut être engagé, à la place de l'utilisateur, pour valider un résultat qui résulterait de l'usage de cette calculette.</t>
  </si>
  <si>
    <t>Elle permet également d'identifier rapidement les tâches qui apportent une contribution majeure dans l'exposition quotidienne.</t>
  </si>
  <si>
    <t xml:space="preserve">Résultats : </t>
  </si>
  <si>
    <t xml:space="preserve">Saisir pour chaque tâche : sa durée quotidienne et son niveau de bruit en dB(A). </t>
  </si>
  <si>
    <t>- en points d'exposition,</t>
  </si>
  <si>
    <r>
      <t xml:space="preserve">L'exposition sonore partielle de chaque tâche est présentée sous trois formes : </t>
    </r>
    <r>
      <rPr>
        <sz val="10"/>
        <rFont val="Arial"/>
        <family val="2"/>
      </rPr>
      <t xml:space="preserve"> </t>
    </r>
  </si>
  <si>
    <r>
      <t>- en Pa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.h, </t>
    </r>
  </si>
  <si>
    <t>Exposition partielle :</t>
  </si>
  <si>
    <t xml:space="preserve">Exposition sonore totale : </t>
  </si>
  <si>
    <t xml:space="preserve">L'exposition sonore totale est présentée sous deux formes :  </t>
  </si>
  <si>
    <t xml:space="preserve">Remarques : </t>
  </si>
  <si>
    <t>- les durées doivent être indiquées en heures en valeurs décimales ; utiliser si nécessaire la zone de conversion des durées (en heures, minutes, secondes) en heures décimales.</t>
  </si>
  <si>
    <t>- si un protecteur individuel contre le bruit (PICB) est porté durant une tâche, saisir le niveau de bruit résiduel résultant du port du PICB.</t>
  </si>
  <si>
    <t xml:space="preserve">- en pourcentage de l'exposition totale. Ce pourcentage permet d'identifier la ou les tâches qui apportent une contribution majeure. </t>
  </si>
  <si>
    <t xml:space="preserve">Estimation de l'exposition sonore partielle d'une tâche et de l'exposition sonore totale  </t>
  </si>
  <si>
    <t>T2</t>
  </si>
  <si>
    <t>T3</t>
  </si>
  <si>
    <t>Interprétation  :</t>
  </si>
  <si>
    <r>
      <t>Cette évaluation simplifiée du L</t>
    </r>
    <r>
      <rPr>
        <vertAlign val="subscript"/>
        <sz val="10"/>
        <rFont val="Arial"/>
        <family val="2"/>
      </rPr>
      <t>EX,8h</t>
    </r>
    <r>
      <rPr>
        <sz val="10"/>
        <rFont val="Arial"/>
        <family val="2"/>
      </rPr>
      <t xml:space="preserve"> ne peut pas fournir un résultat précis "au dB près", en particulier car aucune incertitude n'est prise est compte. L'interprétation du résultat doit donc rester prudente.</t>
    </r>
  </si>
  <si>
    <r>
      <t>- L</t>
    </r>
    <r>
      <rPr>
        <vertAlign val="subscript"/>
        <sz val="10"/>
        <rFont val="Arial"/>
        <family val="2"/>
      </rPr>
      <t>Aeq,Te</t>
    </r>
    <r>
      <rPr>
        <sz val="10"/>
        <rFont val="Arial"/>
        <family val="2"/>
      </rPr>
      <t xml:space="preserve"> : niveau acoustique continu équivalent sur la durée effective de travail Te.</t>
    </r>
  </si>
  <si>
    <r>
      <t>Cette calculette permet d'estimer le niveau d'exposition quotidienne au bruit (L</t>
    </r>
    <r>
      <rPr>
        <vertAlign val="subscript"/>
        <sz val="10"/>
        <rFont val="Arial"/>
        <family val="2"/>
      </rPr>
      <t>EX,8h</t>
    </r>
    <r>
      <rPr>
        <sz val="10"/>
        <rFont val="Arial"/>
        <family val="2"/>
      </rPr>
      <t>) à partir des différentes tâches (ou phases d'exposition) qui composent la journée de travail.</t>
    </r>
  </si>
  <si>
    <r>
      <t>- L</t>
    </r>
    <r>
      <rPr>
        <vertAlign val="subscript"/>
        <sz val="10"/>
        <rFont val="Arial"/>
        <family val="2"/>
      </rPr>
      <t>EX,8h</t>
    </r>
    <r>
      <rPr>
        <sz val="10"/>
        <rFont val="Arial"/>
        <family val="2"/>
      </rPr>
      <t xml:space="preserve"> : niveau d'exposition sonore quotidienne.</t>
    </r>
  </si>
  <si>
    <r>
      <t>Pour estimer le non-dépassement ou le dépassement des seuils d'actions réglementaires  (L</t>
    </r>
    <r>
      <rPr>
        <vertAlign val="subscript"/>
        <sz val="10"/>
        <rFont val="Arial"/>
        <family val="2"/>
      </rPr>
      <t>EX,8h</t>
    </r>
    <r>
      <rPr>
        <sz val="10"/>
        <rFont val="Arial"/>
        <family val="2"/>
      </rPr>
      <t xml:space="preserve">=80 ou 85 dB(A)), l'INRS recommande de considérer une marge de sécurité de 3 dB. </t>
    </r>
  </si>
  <si>
    <t>Responsabilité :</t>
  </si>
  <si>
    <t>Dans cette calculette, seules les zones de saisies des données sont accessibles, elles apparaissent en blanc. Les autres zones sont protégées et ne peuvent pas être modifiées.</t>
  </si>
  <si>
    <r>
      <t>- Vert quand  L</t>
    </r>
    <r>
      <rPr>
        <vertAlign val="subscript"/>
        <sz val="10"/>
        <rFont val="Arial"/>
        <family val="2"/>
      </rPr>
      <t xml:space="preserve">EX,8h </t>
    </r>
    <r>
      <rPr>
        <sz val="10"/>
        <rFont val="Arial"/>
      </rPr>
      <t>&lt; 77 dB(A) : quasi-certitude d'absence de risque (c'est-à-dire que le seuil d'action inférieur n'est pas dépassé),</t>
    </r>
  </si>
  <si>
    <r>
      <t>- Orange quand 77 &lt; L</t>
    </r>
    <r>
      <rPr>
        <vertAlign val="subscript"/>
        <sz val="10"/>
        <rFont val="Arial"/>
        <family val="2"/>
      </rPr>
      <t xml:space="preserve">EX,8h </t>
    </r>
    <r>
      <rPr>
        <sz val="10"/>
        <rFont val="Arial"/>
        <family val="2"/>
      </rPr>
      <t>&lt; 88 dB(A) : pas d'interprétation possible, des mesures plus précises sont nécessaires.</t>
    </r>
  </si>
  <si>
    <r>
      <t>- Rouge quand  L</t>
    </r>
    <r>
      <rPr>
        <vertAlign val="subscript"/>
        <sz val="10"/>
        <rFont val="Arial"/>
        <family val="2"/>
      </rPr>
      <t xml:space="preserve">EX,8h </t>
    </r>
    <r>
      <rPr>
        <sz val="10"/>
        <rFont val="Arial"/>
        <family val="2"/>
      </rPr>
      <t>&gt; 88 dB(A) : risque quasi certain (c'est-à-dire que le seuil d'action supérieur est dépassé),</t>
    </r>
  </si>
  <si>
    <r>
      <t>Ainsi, le code de couleur associé au L</t>
    </r>
    <r>
      <rPr>
        <vertAlign val="subscript"/>
        <sz val="10"/>
        <rFont val="Arial"/>
        <family val="2"/>
      </rPr>
      <t>EX,8h</t>
    </r>
    <r>
      <rPr>
        <sz val="10"/>
        <rFont val="Arial"/>
        <family val="2"/>
      </rPr>
      <t xml:space="preserve"> a la signification suivante :</t>
    </r>
  </si>
  <si>
    <r>
      <t>Niveau acoustique continu équivalent L</t>
    </r>
    <r>
      <rPr>
        <vertAlign val="subscript"/>
        <sz val="10"/>
        <rFont val="Arial"/>
        <family val="2"/>
      </rPr>
      <t>Aeq,Te</t>
    </r>
    <r>
      <rPr>
        <sz val="10"/>
        <rFont val="Arial"/>
      </rPr>
      <t xml:space="preserve"> = </t>
    </r>
  </si>
  <si>
    <r>
      <t xml:space="preserve">Niveau d'exposition quotidienne </t>
    </r>
    <r>
      <rPr>
        <b/>
        <sz val="12"/>
        <rFont val="Arial"/>
        <family val="2"/>
      </rPr>
      <t>L</t>
    </r>
    <r>
      <rPr>
        <b/>
        <vertAlign val="subscript"/>
        <sz val="12"/>
        <rFont val="Arial"/>
        <family val="2"/>
      </rPr>
      <t>EX,8h</t>
    </r>
    <r>
      <rPr>
        <b/>
        <sz val="11"/>
        <rFont val="Arial"/>
        <family val="2"/>
      </rPr>
      <t xml:space="preserve">  =  </t>
    </r>
  </si>
  <si>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EX,8h</t>
    </r>
    <r>
      <rPr>
        <sz val="10"/>
        <rFont val="Arial"/>
        <family val="2"/>
      </rPr>
      <t xml:space="preserve"> dB(A)</t>
    </r>
  </si>
  <si>
    <r>
      <t xml:space="preserve">Code de couleur de </t>
    </r>
    <r>
      <rPr>
        <sz val="11"/>
        <rFont val="Arial"/>
        <family val="2"/>
      </rPr>
      <t>L</t>
    </r>
    <r>
      <rPr>
        <vertAlign val="subscript"/>
        <sz val="11"/>
        <rFont val="Arial"/>
        <family val="2"/>
      </rPr>
      <t>EX,8h</t>
    </r>
    <r>
      <rPr>
        <sz val="9"/>
        <rFont val="Arial"/>
        <family val="2"/>
      </rPr>
      <t xml:space="preserve">  </t>
    </r>
  </si>
  <si>
    <t>Ce calcul est conforme à la méthode d'évaluation simplifiée, présentée dans la brochure INRS ED 6035 (septembre 2009) ; s'y référer pour plus de détails.</t>
  </si>
  <si>
    <t>tournage</t>
  </si>
  <si>
    <t>fraisage</t>
  </si>
  <si>
    <t>nettoyage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</si>
</sst>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2"/>
      <name val="Arial"/>
      <family val="2"/>
    </font>
    <font>
      <vertAlign val="subscript"/>
      <sz val="11"/>
      <name val="Arial"/>
      <family val="2"/>
    </font>
    <font>
      <b/>
      <sz val="1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0F927"/>
        <bgColor indexed="64"/>
      </patternFill>
    </fill>
    <fill>
      <patternFill patternType="solid">
        <fgColor rgb="FFEEB5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/>
    <xf numFmtId="17" fontId="0" fillId="2" borderId="0" xfId="0" applyNumberFormat="1" applyFill="1" applyAlignment="1">
      <alignment horizontal="center"/>
    </xf>
    <xf numFmtId="0" fontId="4" fillId="2" borderId="0" xfId="0" applyFont="1" applyFill="1"/>
    <xf numFmtId="0" fontId="0" fillId="0" borderId="0" xfId="0" applyFill="1" applyAlignment="1">
      <alignment vertical="center"/>
    </xf>
    <xf numFmtId="166" fontId="0" fillId="0" borderId="0" xfId="0" applyNumberFormat="1" applyFill="1" applyAlignment="1">
      <alignment vertical="center"/>
    </xf>
    <xf numFmtId="9" fontId="0" fillId="0" borderId="0" xfId="1" applyFont="1" applyFill="1" applyAlignme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6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9" fontId="6" fillId="5" borderId="6" xfId="1" applyFont="1" applyFill="1" applyBorder="1" applyAlignment="1">
      <alignment horizontal="center" vertical="center"/>
    </xf>
    <xf numFmtId="166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9" fontId="6" fillId="5" borderId="8" xfId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6" fontId="0" fillId="5" borderId="9" xfId="0" applyNumberForma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9" fontId="6" fillId="5" borderId="10" xfId="1" applyFont="1" applyFill="1" applyBorder="1" applyAlignment="1">
      <alignment horizontal="center" vertical="center"/>
    </xf>
    <xf numFmtId="166" fontId="0" fillId="5" borderId="4" xfId="0" applyNumberFormat="1" applyFill="1" applyBorder="1" applyAlignment="1">
      <alignment horizontal="center" vertical="center"/>
    </xf>
    <xf numFmtId="9" fontId="6" fillId="5" borderId="2" xfId="1" applyFont="1" applyFill="1" applyBorder="1" applyAlignment="1">
      <alignment horizontal="center" vertic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8" xfId="0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left" vertical="center"/>
    </xf>
    <xf numFmtId="0" fontId="4" fillId="4" borderId="0" xfId="0" applyFont="1" applyFill="1" applyBorder="1" applyAlignment="1">
      <alignment horizontal="right" vertical="center"/>
    </xf>
    <xf numFmtId="0" fontId="0" fillId="4" borderId="18" xfId="0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0" fontId="4" fillId="2" borderId="0" xfId="0" quotePrefix="1" applyFont="1" applyFill="1"/>
    <xf numFmtId="0" fontId="2" fillId="2" borderId="0" xfId="0" applyFont="1" applyFill="1" applyAlignment="1">
      <alignment horizont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64" fontId="16" fillId="7" borderId="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7" fillId="8" borderId="2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7" fillId="9" borderId="34" xfId="0" applyFont="1" applyFill="1" applyBorder="1" applyAlignment="1">
      <alignment horizontal="center" vertical="center"/>
    </xf>
    <xf numFmtId="0" fontId="7" fillId="9" borderId="35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40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3"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T57"/>
  <sheetViews>
    <sheetView topLeftCell="A43" workbookViewId="0">
      <selection activeCell="N23" sqref="N23"/>
    </sheetView>
  </sheetViews>
  <sheetFormatPr baseColWidth="10" defaultRowHeight="12.5" x14ac:dyDescent="0.25"/>
  <cols>
    <col min="1" max="1" width="4.26953125" style="2" customWidth="1"/>
    <col min="2" max="2" width="6" style="5" customWidth="1"/>
    <col min="3" max="3" width="12.7265625" style="2" customWidth="1"/>
    <col min="4" max="4" width="6.453125" style="2" customWidth="1"/>
    <col min="5" max="20" width="11.453125" style="2" customWidth="1"/>
  </cols>
  <sheetData>
    <row r="2" spans="1:13" ht="13" x14ac:dyDescent="0.3">
      <c r="B2" s="3"/>
      <c r="D2" s="3" t="s">
        <v>64</v>
      </c>
      <c r="M2" s="58" t="s">
        <v>27</v>
      </c>
    </row>
    <row r="3" spans="1:13" x14ac:dyDescent="0.25">
      <c r="M3" s="4" t="s">
        <v>39</v>
      </c>
    </row>
    <row r="5" spans="1:13" ht="15.5" x14ac:dyDescent="0.4">
      <c r="C5" s="5" t="s">
        <v>70</v>
      </c>
    </row>
    <row r="6" spans="1:13" x14ac:dyDescent="0.25">
      <c r="C6" s="5" t="s">
        <v>51</v>
      </c>
    </row>
    <row r="7" spans="1:13" x14ac:dyDescent="0.25">
      <c r="C7" s="5" t="s">
        <v>83</v>
      </c>
    </row>
    <row r="9" spans="1:13" ht="13" x14ac:dyDescent="0.3">
      <c r="A9" s="3" t="s">
        <v>49</v>
      </c>
    </row>
    <row r="10" spans="1:13" ht="13" x14ac:dyDescent="0.3">
      <c r="A10" s="3"/>
      <c r="B10" s="5" t="s">
        <v>40</v>
      </c>
    </row>
    <row r="11" spans="1:13" ht="13" x14ac:dyDescent="0.3">
      <c r="A11" s="3"/>
      <c r="B11" s="5" t="s">
        <v>53</v>
      </c>
    </row>
    <row r="12" spans="1:13" ht="13" x14ac:dyDescent="0.3">
      <c r="A12" s="3"/>
      <c r="B12" s="5" t="s">
        <v>60</v>
      </c>
    </row>
    <row r="13" spans="1:13" ht="13" x14ac:dyDescent="0.3">
      <c r="A13" s="3"/>
      <c r="C13" s="57" t="s">
        <v>61</v>
      </c>
    </row>
    <row r="14" spans="1:13" ht="13" x14ac:dyDescent="0.3">
      <c r="A14" s="3"/>
      <c r="C14" s="57" t="s">
        <v>62</v>
      </c>
    </row>
    <row r="15" spans="1:13" ht="13" x14ac:dyDescent="0.3">
      <c r="A15" s="3"/>
      <c r="C15" s="5"/>
    </row>
    <row r="16" spans="1:13" ht="13" x14ac:dyDescent="0.3">
      <c r="A16" s="3" t="s">
        <v>52</v>
      </c>
      <c r="B16" s="3"/>
    </row>
    <row r="17" spans="1:7" ht="13" x14ac:dyDescent="0.3">
      <c r="A17" s="3"/>
      <c r="B17" s="3" t="s">
        <v>57</v>
      </c>
    </row>
    <row r="18" spans="1:7" ht="13" x14ac:dyDescent="0.3">
      <c r="A18" s="3"/>
      <c r="B18" s="5" t="s">
        <v>55</v>
      </c>
    </row>
    <row r="19" spans="1:7" ht="15" x14ac:dyDescent="0.3">
      <c r="A19" s="3"/>
      <c r="C19" s="57" t="s">
        <v>56</v>
      </c>
    </row>
    <row r="20" spans="1:7" ht="13" x14ac:dyDescent="0.3">
      <c r="A20" s="3"/>
      <c r="C20" s="57" t="s">
        <v>54</v>
      </c>
    </row>
    <row r="21" spans="1:7" ht="13" x14ac:dyDescent="0.3">
      <c r="A21" s="3"/>
      <c r="C21" s="57" t="s">
        <v>63</v>
      </c>
    </row>
    <row r="22" spans="1:7" ht="13" x14ac:dyDescent="0.3">
      <c r="A22" s="3"/>
      <c r="B22" s="3" t="s">
        <v>58</v>
      </c>
      <c r="C22" s="57"/>
    </row>
    <row r="23" spans="1:7" ht="13" x14ac:dyDescent="0.3">
      <c r="A23" s="3"/>
      <c r="B23" s="5" t="s">
        <v>59</v>
      </c>
      <c r="C23" s="57"/>
    </row>
    <row r="24" spans="1:7" ht="15.5" x14ac:dyDescent="0.4">
      <c r="C24" s="57" t="s">
        <v>69</v>
      </c>
    </row>
    <row r="25" spans="1:7" ht="15.5" x14ac:dyDescent="0.4">
      <c r="C25" s="57" t="s">
        <v>71</v>
      </c>
      <c r="G25" s="5"/>
    </row>
    <row r="27" spans="1:7" ht="13" x14ac:dyDescent="0.3">
      <c r="A27" s="3" t="s">
        <v>67</v>
      </c>
    </row>
    <row r="28" spans="1:7" ht="15.5" x14ac:dyDescent="0.4">
      <c r="B28" s="5" t="s">
        <v>68</v>
      </c>
    </row>
    <row r="29" spans="1:7" ht="15.5" x14ac:dyDescent="0.4">
      <c r="B29" s="5" t="s">
        <v>72</v>
      </c>
    </row>
    <row r="30" spans="1:7" ht="15.5" x14ac:dyDescent="0.4">
      <c r="B30" s="5" t="s">
        <v>78</v>
      </c>
    </row>
    <row r="31" spans="1:7" ht="15.5" x14ac:dyDescent="0.4">
      <c r="C31" s="57" t="s">
        <v>75</v>
      </c>
    </row>
    <row r="32" spans="1:7" ht="15.5" x14ac:dyDescent="0.4">
      <c r="C32" s="57" t="s">
        <v>76</v>
      </c>
    </row>
    <row r="33" spans="1:11" ht="15.5" x14ac:dyDescent="0.4">
      <c r="C33" s="57" t="s">
        <v>77</v>
      </c>
    </row>
    <row r="35" spans="1:11" ht="13" x14ac:dyDescent="0.3">
      <c r="A35" s="3" t="s">
        <v>73</v>
      </c>
    </row>
    <row r="36" spans="1:11" ht="13" x14ac:dyDescent="0.3">
      <c r="A36" s="3"/>
      <c r="B36" s="5" t="s">
        <v>74</v>
      </c>
      <c r="K36" s="5"/>
    </row>
    <row r="37" spans="1:11" x14ac:dyDescent="0.25">
      <c r="B37" s="5" t="s">
        <v>26</v>
      </c>
    </row>
    <row r="38" spans="1:11" x14ac:dyDescent="0.25">
      <c r="B38" s="5" t="s">
        <v>50</v>
      </c>
    </row>
    <row r="50" spans="6:8" ht="12" customHeight="1" x14ac:dyDescent="0.25"/>
    <row r="53" spans="6:8" x14ac:dyDescent="0.25">
      <c r="H53" s="1"/>
    </row>
    <row r="54" spans="6:8" x14ac:dyDescent="0.25">
      <c r="F54" s="1"/>
      <c r="G54" s="1"/>
      <c r="H54" s="1"/>
    </row>
    <row r="55" spans="6:8" x14ac:dyDescent="0.25">
      <c r="F55" s="1"/>
      <c r="G55" s="1"/>
      <c r="H55" s="1"/>
    </row>
    <row r="56" spans="6:8" x14ac:dyDescent="0.25">
      <c r="F56" s="1"/>
      <c r="G56" s="1"/>
      <c r="H56" s="1"/>
    </row>
    <row r="57" spans="6:8" x14ac:dyDescent="0.25">
      <c r="F57" s="1"/>
      <c r="G57" s="1"/>
    </row>
  </sheetData>
  <sheetProtection password="EB39" sheet="1"/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AF34"/>
  <sheetViews>
    <sheetView tabSelected="1" zoomScale="85" zoomScaleNormal="85" workbookViewId="0">
      <selection activeCell="J11" sqref="J11"/>
    </sheetView>
  </sheetViews>
  <sheetFormatPr baseColWidth="10" defaultColWidth="11.453125" defaultRowHeight="12.5" x14ac:dyDescent="0.25"/>
  <cols>
    <col min="1" max="1" width="4.7265625" style="6" customWidth="1"/>
    <col min="2" max="2" width="9" style="6" customWidth="1"/>
    <col min="3" max="3" width="34.54296875" style="6" customWidth="1"/>
    <col min="4" max="5" width="12.7265625" style="6" customWidth="1"/>
    <col min="6" max="6" width="29.54296875" style="6" customWidth="1"/>
    <col min="7" max="7" width="7.26953125" style="6" customWidth="1"/>
    <col min="8" max="10" width="16.453125" style="6" customWidth="1"/>
    <col min="11" max="11" width="7.1796875" style="6" customWidth="1"/>
    <col min="12" max="13" width="11.7265625" style="6" customWidth="1"/>
    <col min="14" max="23" width="6.7265625" style="6" customWidth="1"/>
    <col min="24" max="24" width="6.7265625" style="6" hidden="1" customWidth="1"/>
    <col min="25" max="25" width="9.26953125" style="6" hidden="1" customWidth="1"/>
    <col min="26" max="26" width="8.54296875" style="6" hidden="1" customWidth="1"/>
    <col min="27" max="27" width="17.81640625" style="6" hidden="1" customWidth="1"/>
    <col min="28" max="28" width="9.453125" style="6" hidden="1" customWidth="1"/>
    <col min="29" max="29" width="7.453125" style="6" hidden="1" customWidth="1"/>
    <col min="30" max="32" width="6.7265625" style="6" hidden="1" customWidth="1"/>
    <col min="33" max="33" width="0.1796875" style="6" customWidth="1"/>
    <col min="34" max="34" width="6.26953125" style="6" customWidth="1"/>
    <col min="35" max="65" width="6.7265625" style="6" customWidth="1"/>
    <col min="66" max="16384" width="11.453125" style="6"/>
  </cols>
  <sheetData>
    <row r="1" spans="1:32" x14ac:dyDescent="0.25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32" ht="15.5" x14ac:dyDescent="0.25">
      <c r="A2" s="97" t="s">
        <v>64</v>
      </c>
      <c r="B2" s="98"/>
      <c r="C2" s="98"/>
      <c r="D2" s="98"/>
      <c r="E2" s="98"/>
      <c r="F2" s="98"/>
      <c r="G2" s="98"/>
      <c r="H2" s="98"/>
      <c r="I2" s="98"/>
      <c r="J2" s="98"/>
      <c r="K2" s="41"/>
    </row>
    <row r="3" spans="1:32" x14ac:dyDescent="0.25">
      <c r="A3" s="40"/>
      <c r="B3" s="42"/>
      <c r="C3" s="12"/>
      <c r="D3" s="12"/>
      <c r="E3" s="12"/>
      <c r="F3" s="12"/>
      <c r="G3" s="12"/>
      <c r="H3" s="12"/>
      <c r="I3" s="12"/>
      <c r="J3" s="12"/>
      <c r="K3" s="41"/>
    </row>
    <row r="4" spans="1:32" x14ac:dyDescent="0.25">
      <c r="A4" s="40"/>
      <c r="B4" s="12"/>
      <c r="C4" s="12"/>
      <c r="D4" s="12"/>
      <c r="E4" s="12"/>
      <c r="F4" s="12"/>
      <c r="G4" s="12"/>
      <c r="H4" s="12"/>
      <c r="I4" s="12"/>
      <c r="J4" s="12"/>
      <c r="K4" s="41"/>
    </row>
    <row r="5" spans="1:32" x14ac:dyDescent="0.25">
      <c r="A5" s="40"/>
      <c r="B5" s="42" t="s">
        <v>47</v>
      </c>
      <c r="C5" s="36"/>
      <c r="D5" s="12"/>
      <c r="E5" s="12"/>
      <c r="F5" s="12"/>
      <c r="G5" s="12"/>
      <c r="H5" s="12"/>
      <c r="I5" s="12"/>
      <c r="J5" s="12"/>
      <c r="K5" s="41"/>
    </row>
    <row r="6" spans="1:32" ht="13" thickBot="1" x14ac:dyDescent="0.3">
      <c r="A6" s="40"/>
      <c r="B6" s="12"/>
      <c r="C6" s="12"/>
      <c r="D6" s="12"/>
      <c r="E6" s="12"/>
      <c r="F6" s="12"/>
      <c r="G6" s="12"/>
      <c r="H6" s="12"/>
      <c r="I6" s="12"/>
      <c r="J6" s="12"/>
      <c r="K6" s="41"/>
    </row>
    <row r="7" spans="1:32" ht="20.149999999999999" customHeight="1" thickBot="1" x14ac:dyDescent="0.3">
      <c r="A7" s="40"/>
      <c r="B7" s="62" t="s">
        <v>3</v>
      </c>
      <c r="C7" s="68" t="s">
        <v>4</v>
      </c>
      <c r="D7" s="66" t="s">
        <v>5</v>
      </c>
      <c r="E7" s="64" t="s">
        <v>6</v>
      </c>
      <c r="F7" s="104" t="s">
        <v>30</v>
      </c>
      <c r="G7" s="68"/>
      <c r="H7" s="109" t="s">
        <v>7</v>
      </c>
      <c r="I7" s="110"/>
      <c r="J7" s="111"/>
      <c r="K7" s="41"/>
      <c r="Y7" s="6" t="s">
        <v>17</v>
      </c>
      <c r="Z7" s="6" t="s">
        <v>18</v>
      </c>
      <c r="AA7" s="6" t="s">
        <v>38</v>
      </c>
      <c r="AB7" s="6" t="s">
        <v>19</v>
      </c>
    </row>
    <row r="8" spans="1:32" ht="20.149999999999999" customHeight="1" thickBot="1" x14ac:dyDescent="0.3">
      <c r="A8" s="40"/>
      <c r="B8" s="63"/>
      <c r="C8" s="69"/>
      <c r="D8" s="67"/>
      <c r="E8" s="65"/>
      <c r="F8" s="65"/>
      <c r="G8" s="69"/>
      <c r="H8" s="15" t="s">
        <v>8</v>
      </c>
      <c r="I8" s="15" t="s">
        <v>29</v>
      </c>
      <c r="J8" s="16" t="s">
        <v>9</v>
      </c>
      <c r="K8" s="41"/>
      <c r="X8" s="6" t="s">
        <v>16</v>
      </c>
      <c r="Y8" s="6" t="s">
        <v>15</v>
      </c>
      <c r="Z8" s="6" t="s">
        <v>22</v>
      </c>
      <c r="AB8" s="6" t="s">
        <v>8</v>
      </c>
      <c r="AC8" s="6" t="s">
        <v>20</v>
      </c>
      <c r="AD8" s="6" t="s">
        <v>35</v>
      </c>
      <c r="AE8" s="6" t="s">
        <v>36</v>
      </c>
      <c r="AF8" s="6" t="s">
        <v>37</v>
      </c>
    </row>
    <row r="9" spans="1:32" ht="20.149999999999999" customHeight="1" x14ac:dyDescent="0.25">
      <c r="A9" s="40"/>
      <c r="B9" s="17">
        <v>1</v>
      </c>
      <c r="C9" s="31" t="s">
        <v>28</v>
      </c>
      <c r="D9" s="32">
        <v>4</v>
      </c>
      <c r="E9" s="32">
        <v>80</v>
      </c>
      <c r="F9" s="105" t="s">
        <v>84</v>
      </c>
      <c r="G9" s="106"/>
      <c r="H9" s="19">
        <f>IF(AD9=0,"",AB9)</f>
        <v>0.16000000000000003</v>
      </c>
      <c r="I9" s="20">
        <f>IF(H9="","",ROUND(100*H9,0))</f>
        <v>16</v>
      </c>
      <c r="J9" s="21">
        <f>IF(H9="","",AC9)</f>
        <v>3.6619930321436511E-2</v>
      </c>
      <c r="K9" s="41"/>
      <c r="X9" s="6">
        <v>1</v>
      </c>
      <c r="Y9" s="6">
        <f>D9</f>
        <v>4</v>
      </c>
      <c r="Z9" s="6">
        <f>MAX(1,E9)</f>
        <v>80</v>
      </c>
      <c r="AA9" s="7">
        <f>10^(Z9/10)*(0.00002)^2</f>
        <v>4.0000000000000008E-2</v>
      </c>
      <c r="AB9" s="6">
        <f>AA9*Y9</f>
        <v>0.16000000000000003</v>
      </c>
      <c r="AC9" s="8">
        <f>AB9/(MAX(0.01,$AB$16))</f>
        <v>3.6619930321436511E-2</v>
      </c>
      <c r="AD9" s="6">
        <f>AE9*AF9</f>
        <v>1</v>
      </c>
      <c r="AE9" s="6">
        <f>IF(Y9=0,0,1)</f>
        <v>1</v>
      </c>
      <c r="AF9" s="6">
        <f>IF(Z9=20,0,1)</f>
        <v>1</v>
      </c>
    </row>
    <row r="10" spans="1:32" ht="20.149999999999999" customHeight="1" x14ac:dyDescent="0.25">
      <c r="A10" s="40"/>
      <c r="B10" s="17">
        <v>2</v>
      </c>
      <c r="C10" s="59" t="s">
        <v>65</v>
      </c>
      <c r="D10" s="32">
        <v>3</v>
      </c>
      <c r="E10" s="32">
        <v>82</v>
      </c>
      <c r="F10" s="70" t="s">
        <v>85</v>
      </c>
      <c r="G10" s="71"/>
      <c r="H10" s="22">
        <f t="shared" ref="H10:H15" si="0">IF(AD10=0,"",AB10)</f>
        <v>0.19018718309533361</v>
      </c>
      <c r="I10" s="23">
        <f t="shared" ref="I10:I15" si="1">IF(H10="","",ROUND(100*H10,0))</f>
        <v>19</v>
      </c>
      <c r="J10" s="24">
        <f t="shared" ref="J10:J15" si="2">IF(H10="","",AC10)</f>
        <v>4.352900870613377E-2</v>
      </c>
      <c r="K10" s="41"/>
      <c r="X10" s="6">
        <v>2</v>
      </c>
      <c r="Y10" s="6">
        <f t="shared" ref="Y10:Y15" si="3">D10</f>
        <v>3</v>
      </c>
      <c r="Z10" s="6">
        <f t="shared" ref="Z10:Z15" si="4">MAX(1,E10)</f>
        <v>82</v>
      </c>
      <c r="AA10" s="7">
        <f t="shared" ref="AA10:AA15" si="5">10^(Z10/10)*(0.00002)^2</f>
        <v>6.3395727698444537E-2</v>
      </c>
      <c r="AB10" s="6">
        <f t="shared" ref="AB10:AB15" si="6">AA10*Y10</f>
        <v>0.19018718309533361</v>
      </c>
      <c r="AC10" s="8">
        <f t="shared" ref="AC10:AC16" si="7">AB10/(MAX(0.01,$AB$16))</f>
        <v>4.352900870613377E-2</v>
      </c>
      <c r="AD10" s="6">
        <f t="shared" ref="AD10:AD15" si="8">AE10*AF10</f>
        <v>1</v>
      </c>
      <c r="AE10" s="6">
        <f t="shared" ref="AE10:AE15" si="9">IF(Y10=0,0,1)</f>
        <v>1</v>
      </c>
      <c r="AF10" s="6">
        <f t="shared" ref="AF10:AF15" si="10">IF(Z10=20,0,1)</f>
        <v>1</v>
      </c>
    </row>
    <row r="11" spans="1:32" ht="20.149999999999999" customHeight="1" x14ac:dyDescent="0.25">
      <c r="A11" s="40"/>
      <c r="B11" s="17">
        <v>3</v>
      </c>
      <c r="C11" s="59" t="s">
        <v>66</v>
      </c>
      <c r="D11" s="32">
        <v>0.4</v>
      </c>
      <c r="E11" s="61">
        <v>104</v>
      </c>
      <c r="F11" s="70" t="s">
        <v>86</v>
      </c>
      <c r="G11" s="71"/>
      <c r="H11" s="22">
        <f t="shared" si="0"/>
        <v>4.0190182904153442</v>
      </c>
      <c r="I11" s="23">
        <f t="shared" si="1"/>
        <v>402</v>
      </c>
      <c r="J11" s="24">
        <f t="shared" si="2"/>
        <v>0.91985106097242975</v>
      </c>
      <c r="K11" s="41"/>
      <c r="X11" s="6">
        <v>3</v>
      </c>
      <c r="Y11" s="6">
        <f t="shared" si="3"/>
        <v>0.4</v>
      </c>
      <c r="Z11" s="6">
        <f t="shared" si="4"/>
        <v>104</v>
      </c>
      <c r="AA11" s="7">
        <f t="shared" si="5"/>
        <v>10.04754572603836</v>
      </c>
      <c r="AB11" s="6">
        <f t="shared" si="6"/>
        <v>4.0190182904153442</v>
      </c>
      <c r="AC11" s="8">
        <f t="shared" si="7"/>
        <v>0.91985106097242975</v>
      </c>
      <c r="AD11" s="6">
        <f t="shared" si="8"/>
        <v>1</v>
      </c>
      <c r="AE11" s="6">
        <f t="shared" si="9"/>
        <v>1</v>
      </c>
      <c r="AF11" s="6">
        <f t="shared" si="10"/>
        <v>1</v>
      </c>
    </row>
    <row r="12" spans="1:32" ht="20.149999999999999" customHeight="1" x14ac:dyDescent="0.25">
      <c r="A12" s="40"/>
      <c r="B12" s="17">
        <v>4</v>
      </c>
      <c r="C12" s="33"/>
      <c r="D12" s="32"/>
      <c r="E12" s="32"/>
      <c r="F12" s="72"/>
      <c r="G12" s="71"/>
      <c r="H12" s="22" t="str">
        <f t="shared" si="0"/>
        <v/>
      </c>
      <c r="I12" s="23" t="str">
        <f t="shared" si="1"/>
        <v/>
      </c>
      <c r="J12" s="24" t="str">
        <f t="shared" si="2"/>
        <v/>
      </c>
      <c r="K12" s="41"/>
      <c r="X12" s="6">
        <v>4</v>
      </c>
      <c r="Y12" s="6">
        <f t="shared" si="3"/>
        <v>0</v>
      </c>
      <c r="Z12" s="6">
        <f t="shared" si="4"/>
        <v>1</v>
      </c>
      <c r="AA12" s="7">
        <f t="shared" si="5"/>
        <v>5.0357016471766698E-10</v>
      </c>
      <c r="AB12" s="6">
        <f t="shared" si="6"/>
        <v>0</v>
      </c>
      <c r="AC12" s="8">
        <f t="shared" si="7"/>
        <v>0</v>
      </c>
      <c r="AD12" s="6">
        <f t="shared" si="8"/>
        <v>0</v>
      </c>
      <c r="AE12" s="6">
        <f t="shared" si="9"/>
        <v>0</v>
      </c>
      <c r="AF12" s="6">
        <f t="shared" si="10"/>
        <v>1</v>
      </c>
    </row>
    <row r="13" spans="1:32" ht="20.149999999999999" customHeight="1" x14ac:dyDescent="0.25">
      <c r="A13" s="40"/>
      <c r="B13" s="17">
        <v>5</v>
      </c>
      <c r="C13" s="33"/>
      <c r="D13" s="32"/>
      <c r="E13" s="32"/>
      <c r="F13" s="72"/>
      <c r="G13" s="71"/>
      <c r="H13" s="22" t="str">
        <f t="shared" si="0"/>
        <v/>
      </c>
      <c r="I13" s="23" t="str">
        <f t="shared" si="1"/>
        <v/>
      </c>
      <c r="J13" s="24" t="str">
        <f t="shared" si="2"/>
        <v/>
      </c>
      <c r="K13" s="41"/>
      <c r="X13" s="6">
        <v>5</v>
      </c>
      <c r="Y13" s="6">
        <f t="shared" si="3"/>
        <v>0</v>
      </c>
      <c r="Z13" s="6">
        <f t="shared" si="4"/>
        <v>1</v>
      </c>
      <c r="AA13" s="7">
        <f t="shared" si="5"/>
        <v>5.0357016471766698E-10</v>
      </c>
      <c r="AB13" s="6">
        <f t="shared" si="6"/>
        <v>0</v>
      </c>
      <c r="AC13" s="8">
        <f t="shared" si="7"/>
        <v>0</v>
      </c>
      <c r="AD13" s="6">
        <f t="shared" si="8"/>
        <v>0</v>
      </c>
      <c r="AE13" s="6">
        <f t="shared" si="9"/>
        <v>0</v>
      </c>
      <c r="AF13" s="6">
        <f t="shared" si="10"/>
        <v>1</v>
      </c>
    </row>
    <row r="14" spans="1:32" ht="20.149999999999999" customHeight="1" x14ac:dyDescent="0.25">
      <c r="A14" s="40"/>
      <c r="B14" s="17">
        <v>6</v>
      </c>
      <c r="C14" s="33"/>
      <c r="D14" s="32"/>
      <c r="E14" s="32"/>
      <c r="F14" s="72"/>
      <c r="G14" s="71"/>
      <c r="H14" s="22" t="str">
        <f t="shared" si="0"/>
        <v/>
      </c>
      <c r="I14" s="23" t="str">
        <f t="shared" si="1"/>
        <v/>
      </c>
      <c r="J14" s="24" t="str">
        <f t="shared" si="2"/>
        <v/>
      </c>
      <c r="K14" s="41"/>
      <c r="X14" s="6">
        <v>6</v>
      </c>
      <c r="Y14" s="6">
        <f t="shared" si="3"/>
        <v>0</v>
      </c>
      <c r="Z14" s="6">
        <f t="shared" si="4"/>
        <v>1</v>
      </c>
      <c r="AA14" s="7">
        <f t="shared" si="5"/>
        <v>5.0357016471766698E-10</v>
      </c>
      <c r="AB14" s="6">
        <f t="shared" si="6"/>
        <v>0</v>
      </c>
      <c r="AC14" s="8">
        <f t="shared" si="7"/>
        <v>0</v>
      </c>
      <c r="AD14" s="6">
        <f t="shared" si="8"/>
        <v>0</v>
      </c>
      <c r="AE14" s="6">
        <f t="shared" si="9"/>
        <v>0</v>
      </c>
      <c r="AF14" s="6">
        <f t="shared" si="10"/>
        <v>1</v>
      </c>
    </row>
    <row r="15" spans="1:32" ht="20.149999999999999" customHeight="1" thickBot="1" x14ac:dyDescent="0.3">
      <c r="A15" s="40"/>
      <c r="B15" s="18">
        <v>7</v>
      </c>
      <c r="C15" s="35"/>
      <c r="D15" s="34"/>
      <c r="E15" s="34"/>
      <c r="F15" s="107"/>
      <c r="G15" s="108"/>
      <c r="H15" s="26" t="str">
        <f t="shared" si="0"/>
        <v/>
      </c>
      <c r="I15" s="27" t="str">
        <f t="shared" si="1"/>
        <v/>
      </c>
      <c r="J15" s="28" t="str">
        <f t="shared" si="2"/>
        <v/>
      </c>
      <c r="K15" s="41"/>
      <c r="X15" s="6">
        <v>7</v>
      </c>
      <c r="Y15" s="6">
        <f t="shared" si="3"/>
        <v>0</v>
      </c>
      <c r="Z15" s="6">
        <f t="shared" si="4"/>
        <v>1</v>
      </c>
      <c r="AA15" s="7">
        <f t="shared" si="5"/>
        <v>5.0357016471766698E-10</v>
      </c>
      <c r="AB15" s="6">
        <f t="shared" si="6"/>
        <v>0</v>
      </c>
      <c r="AC15" s="8">
        <f t="shared" si="7"/>
        <v>0</v>
      </c>
      <c r="AD15" s="6">
        <f t="shared" si="8"/>
        <v>0</v>
      </c>
      <c r="AE15" s="6">
        <f t="shared" si="9"/>
        <v>0</v>
      </c>
      <c r="AF15" s="6">
        <f t="shared" si="10"/>
        <v>1</v>
      </c>
    </row>
    <row r="16" spans="1:32" ht="20.149999999999999" customHeight="1" thickBot="1" x14ac:dyDescent="0.3">
      <c r="A16" s="40"/>
      <c r="B16" s="11"/>
      <c r="C16" s="13" t="s">
        <v>42</v>
      </c>
      <c r="D16" s="25">
        <f>IF(D9="","",SUM(D9:D15))</f>
        <v>7.4</v>
      </c>
      <c r="E16" s="11"/>
      <c r="F16" s="11"/>
      <c r="G16" s="11" t="s">
        <v>10</v>
      </c>
      <c r="H16" s="29">
        <f>IF(H9="","",AB16)</f>
        <v>4.3692054735106778</v>
      </c>
      <c r="I16" s="25">
        <f>IF(H16="","",SUM(I9:I15))</f>
        <v>437</v>
      </c>
      <c r="J16" s="30">
        <f>IF(H16="","",AC16)</f>
        <v>1</v>
      </c>
      <c r="K16" s="41"/>
      <c r="X16" s="6" t="s">
        <v>21</v>
      </c>
      <c r="Y16" s="6">
        <f>SUM(Y9:Y15)</f>
        <v>7.4</v>
      </c>
      <c r="AB16" s="6">
        <f>SUM(AB9:AB15)</f>
        <v>4.3692054735106778</v>
      </c>
      <c r="AC16" s="8">
        <f t="shared" si="7"/>
        <v>1</v>
      </c>
    </row>
    <row r="17" spans="1:26" x14ac:dyDescent="0.25">
      <c r="A17" s="40"/>
      <c r="B17" s="12"/>
      <c r="C17" s="12"/>
      <c r="D17" s="11"/>
      <c r="E17" s="12"/>
      <c r="F17" s="12"/>
      <c r="G17" s="12"/>
      <c r="H17" s="12"/>
      <c r="I17" s="12"/>
      <c r="J17" s="12"/>
      <c r="K17" s="41"/>
    </row>
    <row r="18" spans="1:26" ht="20.25" customHeight="1" x14ac:dyDescent="0.25">
      <c r="A18" s="40"/>
      <c r="B18" s="12"/>
      <c r="C18" s="44" t="s">
        <v>79</v>
      </c>
      <c r="D18" s="56">
        <f>10*LOG10(AB16/(0.00002)^2/D16)</f>
        <v>91.691107579842424</v>
      </c>
      <c r="E18" s="43" t="s">
        <v>0</v>
      </c>
      <c r="F18" s="11"/>
      <c r="G18" s="12"/>
      <c r="H18" s="12"/>
      <c r="I18" s="12"/>
      <c r="J18" s="12"/>
      <c r="K18" s="41"/>
    </row>
    <row r="19" spans="1:26" ht="12" customHeight="1" thickBot="1" x14ac:dyDescent="0.3">
      <c r="A19" s="40"/>
      <c r="B19" s="12"/>
      <c r="C19" s="12"/>
      <c r="D19" s="11"/>
      <c r="E19" s="43"/>
      <c r="F19" s="11"/>
      <c r="G19" s="12"/>
      <c r="H19" s="12"/>
      <c r="I19" s="12"/>
      <c r="J19" s="12"/>
      <c r="K19" s="41"/>
      <c r="X19" s="6" t="s">
        <v>15</v>
      </c>
      <c r="Y19" s="6" t="s">
        <v>23</v>
      </c>
      <c r="Z19" s="6" t="s">
        <v>24</v>
      </c>
    </row>
    <row r="20" spans="1:26" ht="24.75" customHeight="1" thickBot="1" x14ac:dyDescent="0.3">
      <c r="A20" s="40"/>
      <c r="B20" s="12"/>
      <c r="C20" s="53" t="s">
        <v>80</v>
      </c>
      <c r="D20" s="60">
        <f>D18+10*LOG10(D16/8)</f>
        <v>91.352524907232748</v>
      </c>
      <c r="E20" s="43" t="s">
        <v>0</v>
      </c>
      <c r="F20" s="11"/>
      <c r="G20" s="12"/>
      <c r="H20" s="12"/>
      <c r="I20" s="12"/>
      <c r="J20" s="12"/>
      <c r="K20" s="41"/>
      <c r="X20" s="6">
        <f>H25</f>
        <v>0</v>
      </c>
      <c r="Y20" s="6">
        <f>I25</f>
        <v>24</v>
      </c>
      <c r="Z20" s="6">
        <f>J25</f>
        <v>0</v>
      </c>
    </row>
    <row r="21" spans="1:26" ht="28.5" customHeight="1" thickBot="1" x14ac:dyDescent="0.3">
      <c r="A21" s="40"/>
      <c r="B21" s="12"/>
      <c r="C21" s="12"/>
      <c r="D21" s="12"/>
      <c r="E21" s="12"/>
      <c r="F21" s="12"/>
      <c r="G21" s="12"/>
      <c r="H21" s="12"/>
      <c r="I21" s="12"/>
      <c r="J21" s="12"/>
      <c r="K21" s="41"/>
      <c r="X21" s="6" t="s">
        <v>25</v>
      </c>
      <c r="Z21" s="6">
        <f>Z20+Y20*60+X20*3600</f>
        <v>1440</v>
      </c>
    </row>
    <row r="22" spans="1:26" ht="18.75" customHeight="1" thickBot="1" x14ac:dyDescent="0.3">
      <c r="A22" s="40"/>
      <c r="B22" s="10"/>
      <c r="C22" s="101" t="s">
        <v>43</v>
      </c>
      <c r="D22" s="102"/>
      <c r="E22" s="102"/>
      <c r="F22" s="103"/>
      <c r="G22" s="12"/>
      <c r="H22" s="37"/>
      <c r="I22" s="54" t="s">
        <v>48</v>
      </c>
      <c r="J22" s="39"/>
      <c r="K22" s="41"/>
    </row>
    <row r="23" spans="1:26" ht="21" customHeight="1" thickBot="1" x14ac:dyDescent="0.3">
      <c r="A23" s="40"/>
      <c r="B23" s="36"/>
      <c r="C23" s="50" t="s">
        <v>82</v>
      </c>
      <c r="D23" s="51" t="s">
        <v>81</v>
      </c>
      <c r="E23" s="99" t="s">
        <v>44</v>
      </c>
      <c r="F23" s="100"/>
      <c r="G23" s="12"/>
      <c r="H23" s="40"/>
      <c r="I23" s="10"/>
      <c r="J23" s="45"/>
      <c r="K23" s="41"/>
    </row>
    <row r="24" spans="1:26" ht="13.5" thickBot="1" x14ac:dyDescent="0.3">
      <c r="A24" s="40"/>
      <c r="B24" s="36"/>
      <c r="C24" s="75" t="s">
        <v>1</v>
      </c>
      <c r="D24" s="87" t="s">
        <v>31</v>
      </c>
      <c r="E24" s="79" t="s">
        <v>45</v>
      </c>
      <c r="F24" s="80"/>
      <c r="G24" s="46"/>
      <c r="H24" s="55" t="s">
        <v>11</v>
      </c>
      <c r="I24" s="11" t="s">
        <v>12</v>
      </c>
      <c r="J24" s="45" t="s">
        <v>13</v>
      </c>
      <c r="K24" s="41"/>
    </row>
    <row r="25" spans="1:26" ht="13.5" thickBot="1" x14ac:dyDescent="0.3">
      <c r="A25" s="40"/>
      <c r="B25" s="36"/>
      <c r="C25" s="76"/>
      <c r="D25" s="88"/>
      <c r="E25" s="81"/>
      <c r="F25" s="82"/>
      <c r="G25" s="46"/>
      <c r="H25" s="9"/>
      <c r="I25" s="9">
        <v>24</v>
      </c>
      <c r="J25" s="9"/>
      <c r="K25" s="41"/>
    </row>
    <row r="26" spans="1:26" ht="13.5" thickBot="1" x14ac:dyDescent="0.3">
      <c r="A26" s="40"/>
      <c r="B26" s="36"/>
      <c r="C26" s="77" t="s">
        <v>14</v>
      </c>
      <c r="D26" s="89" t="s">
        <v>33</v>
      </c>
      <c r="E26" s="83" t="s">
        <v>46</v>
      </c>
      <c r="F26" s="84"/>
      <c r="G26" s="46"/>
      <c r="H26" s="40"/>
      <c r="I26" s="12"/>
      <c r="J26" s="41"/>
      <c r="K26" s="41"/>
    </row>
    <row r="27" spans="1:26" ht="13.5" thickBot="1" x14ac:dyDescent="0.3">
      <c r="A27" s="40"/>
      <c r="B27" s="36"/>
      <c r="C27" s="78"/>
      <c r="D27" s="90"/>
      <c r="E27" s="85"/>
      <c r="F27" s="86"/>
      <c r="G27" s="12"/>
      <c r="H27" s="40"/>
      <c r="I27" s="13" t="s">
        <v>41</v>
      </c>
      <c r="J27" s="52">
        <f>Z21/3600</f>
        <v>0.4</v>
      </c>
      <c r="K27" s="41"/>
    </row>
    <row r="28" spans="1:26" ht="13.5" thickBot="1" x14ac:dyDescent="0.3">
      <c r="A28" s="40"/>
      <c r="B28" s="36"/>
      <c r="C28" s="73" t="s">
        <v>2</v>
      </c>
      <c r="D28" s="95" t="s">
        <v>32</v>
      </c>
      <c r="E28" s="91" t="s">
        <v>34</v>
      </c>
      <c r="F28" s="92"/>
      <c r="G28" s="46"/>
      <c r="H28" s="47"/>
      <c r="I28" s="48"/>
      <c r="J28" s="49"/>
      <c r="K28" s="41"/>
    </row>
    <row r="29" spans="1:26" ht="13" thickBot="1" x14ac:dyDescent="0.3">
      <c r="A29" s="40"/>
      <c r="B29" s="12"/>
      <c r="C29" s="74"/>
      <c r="D29" s="96"/>
      <c r="E29" s="93"/>
      <c r="F29" s="94"/>
      <c r="G29" s="12"/>
      <c r="H29" s="12"/>
      <c r="I29" s="12"/>
      <c r="J29" s="12"/>
      <c r="K29" s="41"/>
    </row>
    <row r="30" spans="1:26" x14ac:dyDescent="0.25">
      <c r="A30" s="40"/>
      <c r="B30" s="12"/>
      <c r="C30" s="12"/>
      <c r="D30" s="12"/>
      <c r="E30" s="12"/>
      <c r="F30" s="12"/>
      <c r="G30" s="12"/>
      <c r="H30" s="12"/>
      <c r="I30" s="12"/>
      <c r="J30" s="12"/>
      <c r="K30" s="41"/>
    </row>
    <row r="31" spans="1:26" x14ac:dyDescent="0.25">
      <c r="A31" s="40"/>
      <c r="B31" s="12"/>
      <c r="C31" s="12"/>
      <c r="D31" s="12"/>
      <c r="E31" s="12"/>
      <c r="F31" s="12"/>
      <c r="G31" s="12"/>
      <c r="H31" s="12"/>
      <c r="I31" s="12"/>
      <c r="J31" s="12"/>
      <c r="K31" s="41"/>
    </row>
    <row r="32" spans="1:26" x14ac:dyDescent="0.25">
      <c r="A32" s="40"/>
      <c r="B32" s="12"/>
      <c r="C32" s="12"/>
      <c r="D32" s="12"/>
      <c r="E32" s="12"/>
      <c r="F32" s="12"/>
      <c r="G32" s="12"/>
      <c r="H32" s="12"/>
      <c r="I32" s="12"/>
      <c r="J32" s="12"/>
      <c r="K32" s="41"/>
    </row>
    <row r="33" spans="1:11" ht="13" thickBot="1" x14ac:dyDescent="0.3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/>
    </row>
    <row r="34" spans="1:11" ht="13" x14ac:dyDescent="0.25">
      <c r="D34" s="14"/>
    </row>
  </sheetData>
  <sheetProtection password="EB39" sheet="1"/>
  <mergeCells count="25">
    <mergeCell ref="A2:J2"/>
    <mergeCell ref="E23:F23"/>
    <mergeCell ref="C22:F22"/>
    <mergeCell ref="F7:G8"/>
    <mergeCell ref="F9:G9"/>
    <mergeCell ref="F10:G10"/>
    <mergeCell ref="F13:G13"/>
    <mergeCell ref="F14:G14"/>
    <mergeCell ref="F15:G15"/>
    <mergeCell ref="H7:J7"/>
    <mergeCell ref="F12:G12"/>
    <mergeCell ref="C28:C29"/>
    <mergeCell ref="C24:C25"/>
    <mergeCell ref="C26:C27"/>
    <mergeCell ref="E24:F25"/>
    <mergeCell ref="E26:F27"/>
    <mergeCell ref="D24:D25"/>
    <mergeCell ref="D26:D27"/>
    <mergeCell ref="E28:F29"/>
    <mergeCell ref="D28:D29"/>
    <mergeCell ref="B7:B8"/>
    <mergeCell ref="E7:E8"/>
    <mergeCell ref="D7:D8"/>
    <mergeCell ref="C7:C8"/>
    <mergeCell ref="F11:G11"/>
  </mergeCells>
  <phoneticPr fontId="0" type="noConversion"/>
  <conditionalFormatting sqref="D20">
    <cfRule type="cellIs" dxfId="2" priority="1" stopIfTrue="1" operator="greaterThan">
      <formula>88</formula>
    </cfRule>
    <cfRule type="cellIs" dxfId="1" priority="2" stopIfTrue="1" operator="lessThan">
      <formula>77</formula>
    </cfRule>
    <cfRule type="cellIs" dxfId="0" priority="3" stopIfTrue="1" operator="between">
      <formula>77</formula>
      <formula>88</formula>
    </cfRule>
  </conditionalFormatting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Intro</vt:lpstr>
      <vt:lpstr>Expo. partielle</vt:lpstr>
      <vt:lpstr>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Philippe</cp:lastModifiedBy>
  <cp:lastPrinted>2013-05-14T18:02:46Z</cp:lastPrinted>
  <dcterms:created xsi:type="dcterms:W3CDTF">1996-10-21T11:03:58Z</dcterms:created>
  <dcterms:modified xsi:type="dcterms:W3CDTF">2016-06-28T10:22:27Z</dcterms:modified>
</cp:coreProperties>
</file>